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tnn/Documents/0399/经济与金融投资/课程02_股票投资分析_v201029/3.6现金流折现模型/"/>
    </mc:Choice>
  </mc:AlternateContent>
  <xr:revisionPtr revIDLastSave="0" documentId="13_ncr:1_{CC9E541F-C64F-7A4F-BA92-BDA5B26CEA8F}" xr6:coauthVersionLast="46" xr6:coauthVersionMax="46" xr10:uidLastSave="{00000000-0000-0000-0000-000000000000}"/>
  <bookViews>
    <workbookView xWindow="0" yWindow="0" windowWidth="25600" windowHeight="16000" xr2:uid="{D75E468F-8ABA-6043-BB24-AE5E7D01AE13}"/>
  </bookViews>
  <sheets>
    <sheet name="Sheet1" sheetId="1" r:id="rId1"/>
  </sheets>
  <definedNames>
    <definedName name="_xlnm._FilterDatabase" localSheetId="0" hidden="1">Sheet1!#REF!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R13" i="1" l="1"/>
  <c r="Q13" i="1"/>
  <c r="S13" i="1"/>
  <c r="T13" i="1"/>
  <c r="U13" i="1"/>
  <c r="P13" i="1"/>
  <c r="L10" i="1" l="1"/>
  <c r="F10" i="1"/>
  <c r="P6" i="1"/>
  <c r="Q6" i="1" s="1"/>
  <c r="R6" i="1" s="1"/>
  <c r="S6" i="1" s="1"/>
  <c r="T6" i="1" s="1"/>
  <c r="U6" i="1" s="1"/>
  <c r="V6" i="1" s="1"/>
  <c r="W6" i="1" s="1"/>
  <c r="X6" i="1" s="1"/>
  <c r="Y6" i="1" s="1"/>
  <c r="Z6" i="1" s="1"/>
  <c r="P4" i="1"/>
  <c r="Q4" i="1" s="1"/>
  <c r="R4" i="1" s="1"/>
  <c r="S4" i="1" s="1"/>
  <c r="T4" i="1" s="1"/>
  <c r="U4" i="1" s="1"/>
  <c r="V4" i="1" s="1"/>
  <c r="W4" i="1" s="1"/>
  <c r="X4" i="1" s="1"/>
  <c r="Y4" i="1" s="1"/>
  <c r="Z4" i="1" s="1"/>
  <c r="I7" i="1"/>
  <c r="F7" i="1"/>
  <c r="G5" i="1"/>
  <c r="O5" i="1" l="1"/>
  <c r="N7" i="1"/>
  <c r="O7" i="1"/>
  <c r="M7" i="1"/>
  <c r="L7" i="1"/>
  <c r="K7" i="1"/>
  <c r="J7" i="1"/>
  <c r="H7" i="1"/>
  <c r="G7" i="1"/>
  <c r="G8" i="1"/>
  <c r="M10" i="1"/>
  <c r="O10" i="1"/>
  <c r="N10" i="1"/>
  <c r="K10" i="1"/>
  <c r="J10" i="1"/>
  <c r="I10" i="1"/>
  <c r="H10" i="1"/>
  <c r="G10" i="1"/>
  <c r="O8" i="1"/>
  <c r="N8" i="1"/>
  <c r="M8" i="1"/>
  <c r="L8" i="1"/>
  <c r="K8" i="1"/>
  <c r="J8" i="1"/>
  <c r="I8" i="1"/>
  <c r="H8" i="1"/>
  <c r="M5" i="1"/>
  <c r="N5" i="1"/>
  <c r="L5" i="1"/>
  <c r="K5" i="1"/>
  <c r="J5" i="1"/>
  <c r="I5" i="1"/>
  <c r="H5" i="1"/>
  <c r="G11" i="1" l="1"/>
  <c r="P10" i="1"/>
  <c r="J11" i="1"/>
  <c r="O11" i="1"/>
  <c r="K11" i="1"/>
  <c r="M11" i="1"/>
  <c r="H11" i="1"/>
  <c r="L11" i="1"/>
  <c r="I11" i="1"/>
  <c r="N11" i="1"/>
  <c r="P11" i="1" l="1"/>
  <c r="Q10" i="1"/>
  <c r="R10" i="1" l="1"/>
  <c r="Q11" i="1"/>
  <c r="S10" i="1" l="1"/>
  <c r="R11" i="1"/>
  <c r="S11" i="1" l="1"/>
  <c r="T10" i="1"/>
  <c r="U10" i="1"/>
  <c r="T11" i="1" l="1"/>
  <c r="U11" i="1"/>
  <c r="V10" i="1"/>
  <c r="V13" i="1" s="1"/>
  <c r="W10" i="1" l="1"/>
  <c r="W13" i="1" s="1"/>
  <c r="V11" i="1"/>
  <c r="W11" i="1" l="1"/>
  <c r="X10" i="1"/>
  <c r="X13" i="1" s="1"/>
  <c r="Y10" i="1" l="1"/>
  <c r="Y13" i="1" s="1"/>
  <c r="X11" i="1"/>
  <c r="Z10" i="1" l="1"/>
  <c r="Z13" i="1" s="1"/>
  <c r="Y11" i="1"/>
  <c r="E18" i="1" l="1"/>
  <c r="E17" i="1"/>
  <c r="E19" i="1" s="1"/>
  <c r="E21" i="1" s="1"/>
  <c r="Z11" i="1"/>
  <c r="E23" i="1" l="1"/>
  <c r="E26" i="1" s="1"/>
</calcChain>
</file>

<file path=xl/sharedStrings.xml><?xml version="1.0" encoding="utf-8"?>
<sst xmlns="http://schemas.openxmlformats.org/spreadsheetml/2006/main" count="36" uniqueCount="33">
  <si>
    <t>现值</t>
  </si>
  <si>
    <t>FCFF自由现金流 = 经营活动现金流净额 - 投资活动现金流出净额</t>
  </si>
  <si>
    <t>折现率 = 无风险利润率 + 风险利润率 + 通货膨胀率</t>
  </si>
  <si>
    <t>r</t>
  </si>
  <si>
    <t>CF</t>
  </si>
  <si>
    <t>FCFF自由现金流净额</t>
  </si>
  <si>
    <t>折现率</t>
  </si>
  <si>
    <t>% 经营活动现金流净额</t>
  </si>
  <si>
    <t>% 同比增幅</t>
  </si>
  <si>
    <t>估值表</t>
  </si>
  <si>
    <t>预测期现金流现值总和</t>
  </si>
  <si>
    <t>企业价值（EV）</t>
  </si>
  <si>
    <t>净债务</t>
  </si>
  <si>
    <t>股权价值</t>
  </si>
  <si>
    <t>每股价值（元/股）</t>
  </si>
  <si>
    <t>FCFF 实际值</t>
  </si>
  <si>
    <t>FCFF 预测值</t>
  </si>
  <si>
    <t>当前价值（元/股）</t>
  </si>
  <si>
    <t>已发行普通股数（亿股）</t>
  </si>
  <si>
    <t>g</t>
  </si>
  <si>
    <t>永续增长率</t>
  </si>
  <si>
    <t>FCF</t>
  </si>
  <si>
    <t>预测期最后一年自由现金流</t>
  </si>
  <si>
    <t>TV</t>
  </si>
  <si>
    <t>终值，terminal value</t>
  </si>
  <si>
    <t xml:space="preserve">终值（TV）的现值 </t>
  </si>
  <si>
    <t>来源：DeltaF【微信公众号】</t>
  </si>
  <si>
    <t>【贵州茅台】DCF估值（单位：亿元）</t>
  </si>
  <si>
    <t>P/E（隐含）</t>
  </si>
  <si>
    <t>每股收益（元/股）</t>
  </si>
  <si>
    <t>1-2</t>
  </si>
  <si>
    <t>投资活动现金流出（成本）</t>
  </si>
  <si>
    <t>经营活动产生的现金流（收入）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</si>
</sst>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Segoe UI"/>
    </font>
    <font>
      <sz val="9"/>
      <color theme="0"/>
      <name val="Segoe UI"/>
    </font>
    <font>
      <b/>
      <sz val="9"/>
      <color theme="1"/>
      <name val="Segoe UI"/>
    </font>
    <font>
      <b/>
      <sz val="9"/>
      <color theme="0"/>
      <name val="Segoe UI"/>
    </font>
    <font>
      <i/>
      <sz val="9"/>
      <color rgb="FF7030A0"/>
      <name val="Segoe UI"/>
    </font>
    <font>
      <i/>
      <sz val="9"/>
      <color theme="1"/>
      <name val="Segoe UI"/>
    </font>
    <font>
      <b/>
      <sz val="9"/>
      <color rgb="FF7030A0"/>
      <name val="Segoe UI"/>
    </font>
    <font>
      <b/>
      <sz val="9"/>
      <color rgb="FFFF0000"/>
      <name val="Segoe U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9" fontId="7" fillId="2" borderId="0" xfId="1" applyFont="1" applyFill="1" applyBorder="1" applyAlignment="1">
      <alignment vertical="center"/>
    </xf>
    <xf numFmtId="9" fontId="6" fillId="2" borderId="0" xfId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0" borderId="0" xfId="0" applyBorder="1"/>
    <xf numFmtId="0" fontId="5" fillId="3" borderId="0" xfId="0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9" fontId="6" fillId="5" borderId="0" xfId="0" applyNumberFormat="1" applyFont="1" applyFill="1" applyBorder="1" applyAlignment="1">
      <alignment vertical="center"/>
    </xf>
    <xf numFmtId="9" fontId="7" fillId="5" borderId="0" xfId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9" fontId="4" fillId="5" borderId="0" xfId="1" applyFont="1" applyFill="1" applyBorder="1" applyAlignment="1">
      <alignment vertical="center"/>
    </xf>
    <xf numFmtId="9" fontId="2" fillId="5" borderId="0" xfId="1" applyFont="1" applyFill="1" applyBorder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164" fontId="2" fillId="5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" fontId="4" fillId="2" borderId="0" xfId="0" quotePrefix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297918</xdr:colOff>
      <xdr:row>16</xdr:row>
      <xdr:rowOff>32563</xdr:rowOff>
    </xdr:from>
    <xdr:to>
      <xdr:col>15</xdr:col>
      <xdr:colOff>89107</xdr:colOff>
      <xdr:row>20</xdr:row>
      <xdr:rowOff>13025</xdr:rowOff>
    </xdr:to>
    <xdr:pic>
      <xdr:nvPicPr>
        <xdr:cNvPr id="7" name="Picture 6" descr="Discounted Cash Flow Valuation Method - Magnimetrics">
          <a:extLst>
            <a:ext uri="{FF2B5EF4-FFF2-40B4-BE49-F238E27FC236}">
              <a16:creationId xmlns:a16="http://schemas.microsoft.com/office/drawing/2014/main" id="{359F4545-761D-A54F-8E9B-E001E5C478B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258" b="14397"/>
        <a:stretch/>
      </xdr:blipFill>
      <xdr:spPr bwMode="auto">
        <a:xfrm>
          <a:off x="2929097" y="3132666"/>
          <a:ext cx="3659804" cy="748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40408</xdr:colOff>
      <xdr:row>15</xdr:row>
      <xdr:rowOff>142164</xdr:rowOff>
    </xdr:from>
    <xdr:to>
      <xdr:col>22</xdr:col>
      <xdr:colOff>177930</xdr:colOff>
      <xdr:row>19</xdr:row>
      <xdr:rowOff>28430</xdr:rowOff>
    </xdr:to>
    <xdr:pic>
      <xdr:nvPicPr>
        <xdr:cNvPr id="8" name="Picture 7" descr="Terminal Value Of The Business - Magnimetrics">
          <a:extLst>
            <a:ext uri="{FF2B5EF4-FFF2-40B4-BE49-F238E27FC236}">
              <a16:creationId xmlns:a16="http://schemas.microsoft.com/office/drawing/2014/main" id="{CBC685E1-5AB1-9946-9D32-50F1469EA7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98" t="22374" b="23000"/>
        <a:stretch/>
      </xdr:blipFill>
      <xdr:spPr bwMode="auto">
        <a:xfrm>
          <a:off x="7069710" y="2928288"/>
          <a:ext cx="2736591" cy="723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315038</xdr:colOff>
      <xdr:row>14</xdr:row>
      <xdr:rowOff>15006</xdr:rowOff>
    </xdr:from>
    <xdr:to>
      <xdr:col>25</xdr:col>
      <xdr:colOff>411815</xdr:colOff>
      <xdr:row>16</xdr:row>
      <xdr:rowOff>99730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49331F-304F-6142-8DDA-1D01E4CBB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13307" y="2546865"/>
          <a:ext cx="1391200" cy="589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C4C5-DC7E-594E-BC16-48C769DC5FD9}">
  <dimension ref="A1:Z26"/>
  <sheetViews>
    <sheetView tabSelected="1" topLeftCell="A2" zoomScale="141" zoomScaleNormal="125" workbookViewId="0">
      <selection activeCell="F14" sqref="F14"/>
    </sheetView>
  </sheetViews>
  <sheetFormatPr baseColWidth="10" defaultColWidth="10.33203125" defaultRowHeight="15" x14ac:dyDescent="0.2"/>
  <cols>
    <col min="1" max="1" width="3.1640625" style="28" customWidth="1"/>
    <col min="2" max="2" width="1.33203125" style="1" customWidth="1"/>
    <col min="3" max="3" width="4.6640625" style="1" customWidth="1"/>
    <col min="4" max="4" width="11" style="1" customWidth="1"/>
    <col min="5" max="5" width="10.33203125" style="1" customWidth="1"/>
    <col min="6" max="26" width="5.6640625" style="1" customWidth="1"/>
    <col min="27" max="16384" width="10.33203125" style="1"/>
  </cols>
  <sheetData>
    <row r="1" spans="1:26" ht="21" customHeight="1" x14ac:dyDescent="0.2">
      <c r="E1" s="27">
        <v>44221</v>
      </c>
      <c r="F1" s="30" t="s">
        <v>15</v>
      </c>
      <c r="G1" s="30"/>
      <c r="H1" s="30"/>
      <c r="I1" s="30"/>
      <c r="J1" s="30"/>
      <c r="K1" s="30"/>
      <c r="L1" s="30"/>
      <c r="M1" s="30"/>
      <c r="N1" s="30"/>
      <c r="O1" s="30"/>
      <c r="P1" s="30" t="s">
        <v>16</v>
      </c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0" customHeight="1" x14ac:dyDescent="0.2">
      <c r="E2" s="27"/>
      <c r="P2" s="11">
        <v>1</v>
      </c>
      <c r="Q2" s="11">
        <v>2</v>
      </c>
      <c r="R2" s="11">
        <v>3</v>
      </c>
      <c r="S2" s="11">
        <v>4</v>
      </c>
      <c r="T2" s="11">
        <v>5</v>
      </c>
      <c r="U2" s="11">
        <v>6</v>
      </c>
      <c r="V2" s="11">
        <v>7</v>
      </c>
      <c r="W2" s="11">
        <v>8</v>
      </c>
      <c r="X2" s="11">
        <v>9</v>
      </c>
      <c r="Y2" s="11">
        <v>10</v>
      </c>
      <c r="Z2" s="11">
        <v>11</v>
      </c>
    </row>
    <row r="3" spans="1:26" s="3" customFormat="1" ht="16" customHeight="1" x14ac:dyDescent="0.2">
      <c r="A3" s="31" t="s">
        <v>27</v>
      </c>
      <c r="B3" s="31"/>
      <c r="C3" s="31"/>
      <c r="D3" s="31"/>
      <c r="E3" s="31"/>
      <c r="F3" s="2">
        <v>2010</v>
      </c>
      <c r="G3" s="2">
        <v>2011</v>
      </c>
      <c r="H3" s="2">
        <v>2012</v>
      </c>
      <c r="I3" s="2">
        <v>2013</v>
      </c>
      <c r="J3" s="2">
        <v>2014</v>
      </c>
      <c r="K3" s="2">
        <v>2015</v>
      </c>
      <c r="L3" s="2">
        <v>2016</v>
      </c>
      <c r="M3" s="2">
        <v>2017</v>
      </c>
      <c r="N3" s="2">
        <v>2018</v>
      </c>
      <c r="O3" s="2">
        <v>2019</v>
      </c>
      <c r="P3" s="4">
        <v>2020</v>
      </c>
      <c r="Q3" s="4">
        <v>2021</v>
      </c>
      <c r="R3" s="4">
        <v>2022</v>
      </c>
      <c r="S3" s="4">
        <v>2023</v>
      </c>
      <c r="T3" s="4">
        <v>2024</v>
      </c>
      <c r="U3" s="4">
        <v>2025</v>
      </c>
      <c r="V3" s="4">
        <v>2026</v>
      </c>
      <c r="W3" s="4">
        <v>2027</v>
      </c>
      <c r="X3" s="4">
        <v>2028</v>
      </c>
      <c r="Y3" s="4">
        <v>2029</v>
      </c>
      <c r="Z3" s="4">
        <v>2030</v>
      </c>
    </row>
    <row r="4" spans="1:26" x14ac:dyDescent="0.2">
      <c r="A4" s="10">
        <v>1</v>
      </c>
      <c r="C4" s="3" t="s">
        <v>32</v>
      </c>
      <c r="F4" s="20">
        <v>62.01</v>
      </c>
      <c r="G4" s="20">
        <v>101.5</v>
      </c>
      <c r="H4" s="20">
        <v>119.2</v>
      </c>
      <c r="I4" s="20">
        <v>126.6</v>
      </c>
      <c r="J4" s="20">
        <v>126.3</v>
      </c>
      <c r="K4" s="20">
        <v>174.4</v>
      </c>
      <c r="L4" s="20">
        <v>374.5</v>
      </c>
      <c r="M4" s="20">
        <v>221.5</v>
      </c>
      <c r="N4" s="20">
        <v>413.9</v>
      </c>
      <c r="O4" s="20">
        <v>452.1</v>
      </c>
      <c r="P4" s="7">
        <f>O4*(1+P5)</f>
        <v>542.52</v>
      </c>
      <c r="Q4" s="7">
        <f t="shared" ref="Q4:Z4" si="0">P4*(1+Q5)</f>
        <v>651.024</v>
      </c>
      <c r="R4" s="7">
        <f t="shared" si="0"/>
        <v>813.78</v>
      </c>
      <c r="S4" s="7">
        <f t="shared" si="0"/>
        <v>1057.914</v>
      </c>
      <c r="T4" s="7">
        <f t="shared" si="0"/>
        <v>1216.6010999999999</v>
      </c>
      <c r="U4" s="7">
        <f t="shared" si="0"/>
        <v>1399.0912649999998</v>
      </c>
      <c r="V4" s="7">
        <f t="shared" si="0"/>
        <v>1539.0003915</v>
      </c>
      <c r="W4" s="7">
        <f t="shared" si="0"/>
        <v>1692.9004306500001</v>
      </c>
      <c r="X4" s="7">
        <f t="shared" si="0"/>
        <v>1862.1904737150003</v>
      </c>
      <c r="Y4" s="7">
        <f t="shared" si="0"/>
        <v>2048.4095210865003</v>
      </c>
      <c r="Z4" s="7">
        <f t="shared" si="0"/>
        <v>2253.2504731951503</v>
      </c>
    </row>
    <row r="5" spans="1:26" x14ac:dyDescent="0.2">
      <c r="A5" s="10"/>
      <c r="D5" s="1" t="s">
        <v>8</v>
      </c>
      <c r="F5" s="17"/>
      <c r="G5" s="6">
        <f>(G4-F4)/F4</f>
        <v>0.6368327689082407</v>
      </c>
      <c r="H5" s="6">
        <f t="shared" ref="H5:N5" si="1">(H4-G4)/G4</f>
        <v>0.174384236453202</v>
      </c>
      <c r="I5" s="6">
        <f t="shared" si="1"/>
        <v>6.2080536912751602E-2</v>
      </c>
      <c r="J5" s="6">
        <f t="shared" si="1"/>
        <v>-2.3696682464454753E-3</v>
      </c>
      <c r="K5" s="6">
        <f t="shared" si="1"/>
        <v>0.3808392715756137</v>
      </c>
      <c r="L5" s="6">
        <f t="shared" si="1"/>
        <v>1.1473623853211008</v>
      </c>
      <c r="M5" s="6">
        <f>(M4-L4)/L4</f>
        <v>-0.40854472630173566</v>
      </c>
      <c r="N5" s="6">
        <f t="shared" si="1"/>
        <v>0.86862302483069964</v>
      </c>
      <c r="O5" s="6">
        <f>(O4-N4)/N4</f>
        <v>9.2292824353708738E-2</v>
      </c>
      <c r="P5" s="18">
        <v>0.2</v>
      </c>
      <c r="Q5" s="18">
        <v>0.2</v>
      </c>
      <c r="R5" s="18">
        <v>0.25</v>
      </c>
      <c r="S5" s="18">
        <v>0.3</v>
      </c>
      <c r="T5" s="18">
        <v>0.15</v>
      </c>
      <c r="U5" s="18">
        <v>0.15</v>
      </c>
      <c r="V5" s="18">
        <v>0.1</v>
      </c>
      <c r="W5" s="18">
        <v>0.1</v>
      </c>
      <c r="X5" s="18">
        <v>0.1</v>
      </c>
      <c r="Y5" s="18">
        <v>0.1</v>
      </c>
      <c r="Z5" s="18">
        <v>0.1</v>
      </c>
    </row>
    <row r="6" spans="1:26" x14ac:dyDescent="0.2">
      <c r="A6" s="10">
        <v>2</v>
      </c>
      <c r="C6" s="3" t="s">
        <v>31</v>
      </c>
      <c r="F6" s="20">
        <v>18.38</v>
      </c>
      <c r="G6" s="20">
        <v>23.36</v>
      </c>
      <c r="H6" s="20">
        <v>45.54</v>
      </c>
      <c r="I6" s="20">
        <v>60.99</v>
      </c>
      <c r="J6" s="20">
        <v>47.05</v>
      </c>
      <c r="K6" s="20">
        <v>21.55</v>
      </c>
      <c r="L6" s="20">
        <v>11.08</v>
      </c>
      <c r="M6" s="20">
        <v>11.42</v>
      </c>
      <c r="N6" s="20">
        <v>16.399999999999999</v>
      </c>
      <c r="O6" s="20">
        <v>31.73</v>
      </c>
      <c r="P6" s="7">
        <f>O6*(1+P7)</f>
        <v>36.4895</v>
      </c>
      <c r="Q6" s="7">
        <f t="shared" ref="Q6:Z6" si="2">P6*(1+Q7)</f>
        <v>41.962924999999998</v>
      </c>
      <c r="R6" s="7">
        <f t="shared" si="2"/>
        <v>54.551802500000001</v>
      </c>
      <c r="S6" s="7">
        <f t="shared" si="2"/>
        <v>62.734572874999998</v>
      </c>
      <c r="T6" s="7">
        <f t="shared" si="2"/>
        <v>69.008030162500006</v>
      </c>
      <c r="U6" s="7">
        <f t="shared" si="2"/>
        <v>75.908833178750015</v>
      </c>
      <c r="V6" s="7">
        <f t="shared" si="2"/>
        <v>81.981539833050022</v>
      </c>
      <c r="W6" s="7">
        <f t="shared" si="2"/>
        <v>90.179693816355027</v>
      </c>
      <c r="X6" s="7">
        <f t="shared" si="2"/>
        <v>99.197663197990536</v>
      </c>
      <c r="Y6" s="7">
        <f t="shared" si="2"/>
        <v>107.13347625382978</v>
      </c>
      <c r="Z6" s="7">
        <f t="shared" si="2"/>
        <v>117.84682387921278</v>
      </c>
    </row>
    <row r="7" spans="1:26" x14ac:dyDescent="0.2">
      <c r="A7" s="10"/>
      <c r="D7" s="1" t="s">
        <v>7</v>
      </c>
      <c r="F7" s="5">
        <f>F6/F4</f>
        <v>0.2964038058377681</v>
      </c>
      <c r="G7" s="5">
        <f t="shared" ref="G7:O7" si="3">G6/G4</f>
        <v>0.23014778325123153</v>
      </c>
      <c r="H7" s="5">
        <f t="shared" si="3"/>
        <v>0.3820469798657718</v>
      </c>
      <c r="I7" s="5">
        <f>I6/I4</f>
        <v>0.48175355450236973</v>
      </c>
      <c r="J7" s="5">
        <f t="shared" si="3"/>
        <v>0.37252573238321457</v>
      </c>
      <c r="K7" s="5">
        <f t="shared" si="3"/>
        <v>0.12356651376146789</v>
      </c>
      <c r="L7" s="5">
        <f t="shared" si="3"/>
        <v>2.958611481975968E-2</v>
      </c>
      <c r="M7" s="5">
        <f t="shared" si="3"/>
        <v>5.1557562076749434E-2</v>
      </c>
      <c r="N7" s="5">
        <f t="shared" si="3"/>
        <v>3.9623097366513649E-2</v>
      </c>
      <c r="O7" s="5">
        <f t="shared" si="3"/>
        <v>7.0183587701835873E-2</v>
      </c>
      <c r="P7" s="19">
        <v>0.15</v>
      </c>
      <c r="Q7" s="19">
        <v>0.15</v>
      </c>
      <c r="R7" s="19">
        <v>0.3</v>
      </c>
      <c r="S7" s="19">
        <v>0.15</v>
      </c>
      <c r="T7" s="19">
        <v>0.1</v>
      </c>
      <c r="U7" s="19">
        <v>0.1</v>
      </c>
      <c r="V7" s="19">
        <v>0.08</v>
      </c>
      <c r="W7" s="19">
        <v>0.1</v>
      </c>
      <c r="X7" s="19">
        <v>0.1</v>
      </c>
      <c r="Y7" s="19">
        <v>0.08</v>
      </c>
      <c r="Z7" s="19">
        <v>0.1</v>
      </c>
    </row>
    <row r="8" spans="1:26" x14ac:dyDescent="0.2">
      <c r="A8" s="10"/>
      <c r="D8" s="1" t="s">
        <v>8</v>
      </c>
      <c r="F8" s="17"/>
      <c r="G8" s="6">
        <f t="shared" ref="G8:O8" si="4">(G6-F6)/F6</f>
        <v>0.27094668117519044</v>
      </c>
      <c r="H8" s="6">
        <f t="shared" si="4"/>
        <v>0.94948630136986301</v>
      </c>
      <c r="I8" s="6">
        <f t="shared" si="4"/>
        <v>0.3392621870882741</v>
      </c>
      <c r="J8" s="6">
        <f t="shared" si="4"/>
        <v>-0.22856205935399254</v>
      </c>
      <c r="K8" s="6">
        <f t="shared" si="4"/>
        <v>-0.54197662061636553</v>
      </c>
      <c r="L8" s="6">
        <f t="shared" si="4"/>
        <v>-0.48584686774941999</v>
      </c>
      <c r="M8" s="6">
        <f t="shared" si="4"/>
        <v>3.0685920577617317E-2</v>
      </c>
      <c r="N8" s="6">
        <f t="shared" si="4"/>
        <v>0.43607705779334488</v>
      </c>
      <c r="O8" s="6">
        <f t="shared" si="4"/>
        <v>0.93475609756097577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10"/>
    </row>
    <row r="10" spans="1:26" x14ac:dyDescent="0.2">
      <c r="A10" s="29" t="s">
        <v>30</v>
      </c>
      <c r="C10" s="2" t="s">
        <v>5</v>
      </c>
      <c r="D10" s="2"/>
      <c r="E10" s="12"/>
      <c r="F10" s="7">
        <f>F4-F6</f>
        <v>43.629999999999995</v>
      </c>
      <c r="G10" s="7">
        <f t="shared" ref="G10:Z10" si="5">G4-G6</f>
        <v>78.14</v>
      </c>
      <c r="H10" s="7">
        <f t="shared" si="5"/>
        <v>73.66</v>
      </c>
      <c r="I10" s="7">
        <f t="shared" si="5"/>
        <v>65.609999999999985</v>
      </c>
      <c r="J10" s="7">
        <f t="shared" si="5"/>
        <v>79.25</v>
      </c>
      <c r="K10" s="7">
        <f t="shared" si="5"/>
        <v>152.85</v>
      </c>
      <c r="L10" s="7">
        <f>L4-L6</f>
        <v>363.42</v>
      </c>
      <c r="M10" s="7">
        <f t="shared" si="5"/>
        <v>210.08</v>
      </c>
      <c r="N10" s="7">
        <f t="shared" si="5"/>
        <v>397.5</v>
      </c>
      <c r="O10" s="7">
        <f t="shared" si="5"/>
        <v>420.37</v>
      </c>
      <c r="P10" s="7">
        <f t="shared" si="5"/>
        <v>506.03049999999996</v>
      </c>
      <c r="Q10" s="7">
        <f t="shared" si="5"/>
        <v>609.06107499999996</v>
      </c>
      <c r="R10" s="7">
        <f t="shared" si="5"/>
        <v>759.22819749999996</v>
      </c>
      <c r="S10" s="7">
        <f t="shared" si="5"/>
        <v>995.17942712499996</v>
      </c>
      <c r="T10" s="7">
        <f t="shared" si="5"/>
        <v>1147.5930698374998</v>
      </c>
      <c r="U10" s="7">
        <f t="shared" si="5"/>
        <v>1323.1824318212498</v>
      </c>
      <c r="V10" s="7">
        <f t="shared" si="5"/>
        <v>1457.01885166695</v>
      </c>
      <c r="W10" s="7">
        <f t="shared" si="5"/>
        <v>1602.7207368336451</v>
      </c>
      <c r="X10" s="7">
        <f t="shared" si="5"/>
        <v>1762.9928105170097</v>
      </c>
      <c r="Y10" s="7">
        <f t="shared" si="5"/>
        <v>1941.2760448326706</v>
      </c>
      <c r="Z10" s="7">
        <f t="shared" si="5"/>
        <v>2135.4036493159374</v>
      </c>
    </row>
    <row r="11" spans="1:26" x14ac:dyDescent="0.2">
      <c r="A11" s="10"/>
      <c r="D11" s="1" t="s">
        <v>8</v>
      </c>
      <c r="F11" s="17"/>
      <c r="G11" s="6">
        <f>(G10-F10)/F10</f>
        <v>0.79096951638780677</v>
      </c>
      <c r="H11" s="6">
        <f t="shared" ref="H11" si="6">(H10-G10)/G10</f>
        <v>-5.7332992065523468E-2</v>
      </c>
      <c r="I11" s="6">
        <f t="shared" ref="I11" si="7">(I10-H10)/H10</f>
        <v>-0.10928590822698903</v>
      </c>
      <c r="J11" s="6">
        <f t="shared" ref="J11" si="8">(J10-I10)/I10</f>
        <v>0.20789513793629047</v>
      </c>
      <c r="K11" s="6">
        <f t="shared" ref="K11" si="9">(K10-J10)/J10</f>
        <v>0.92870662460567821</v>
      </c>
      <c r="L11" s="6">
        <f t="shared" ref="L11" si="10">(L10-K10)/K10</f>
        <v>1.3776251226692837</v>
      </c>
      <c r="M11" s="6">
        <f>(M10-L10)/L10</f>
        <v>-0.42193605195091077</v>
      </c>
      <c r="N11" s="6">
        <f t="shared" ref="N11" si="11">(N10-M10)/M10</f>
        <v>0.89213632901751705</v>
      </c>
      <c r="O11" s="6">
        <f>(O10-N10)/N10</f>
        <v>5.7534591194968565E-2</v>
      </c>
      <c r="P11" s="6">
        <f>(P10-O10)/O10</f>
        <v>0.20377405618859565</v>
      </c>
      <c r="Q11" s="6">
        <f t="shared" ref="Q11:R11" si="12">(Q10-P10)/P10</f>
        <v>0.20360546449275291</v>
      </c>
      <c r="R11" s="6">
        <f t="shared" si="12"/>
        <v>0.24655511354095319</v>
      </c>
      <c r="S11" s="6">
        <f>(S10-R10)/R10</f>
        <v>0.31077774824742332</v>
      </c>
      <c r="T11" s="6">
        <f>(T10-S10)/S10</f>
        <v>0.15315192271690303</v>
      </c>
      <c r="U11" s="6">
        <f>(U10-T10)/T10</f>
        <v>0.1530066419873149</v>
      </c>
      <c r="V11" s="6">
        <f t="shared" ref="V11" si="13">(V10-U10)/U10</f>
        <v>0.10114736760938217</v>
      </c>
      <c r="W11" s="6">
        <f t="shared" ref="W11" si="14">(W10-V10)/V10</f>
        <v>0.10000000000000006</v>
      </c>
      <c r="X11" s="6">
        <f t="shared" ref="X11" si="15">(X10-W10)/W10</f>
        <v>0.10000000000000007</v>
      </c>
      <c r="Y11" s="6">
        <f t="shared" ref="Y11" si="16">(Y10-X10)/X10</f>
        <v>0.10112533258906373</v>
      </c>
      <c r="Z11" s="6">
        <f>(Z10-Y10)/Y10</f>
        <v>9.9999999999999895E-2</v>
      </c>
    </row>
    <row r="12" spans="1:26" x14ac:dyDescent="0.2">
      <c r="A12" s="10"/>
      <c r="E12" s="1" t="s">
        <v>6</v>
      </c>
      <c r="F12" s="21">
        <v>0.1</v>
      </c>
    </row>
    <row r="13" spans="1:26" x14ac:dyDescent="0.2">
      <c r="A13" s="10"/>
      <c r="E13" s="2" t="s">
        <v>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7">
        <f>P10/(1+$F$12)^P2</f>
        <v>460.02772727272719</v>
      </c>
      <c r="Q13" s="7">
        <f>Q10/(1+$F$12)^Q2</f>
        <v>503.35626033057838</v>
      </c>
      <c r="R13" s="7">
        <f>R10/(1+$F$12)^R2</f>
        <v>570.41938204357609</v>
      </c>
      <c r="S13" s="7">
        <f t="shared" ref="Q13:Z13" si="17">S10/(1+$F$12)^S2</f>
        <v>679.72093922887757</v>
      </c>
      <c r="T13" s="7">
        <f t="shared" si="17"/>
        <v>712.56500725701756</v>
      </c>
      <c r="U13" s="7">
        <f t="shared" si="17"/>
        <v>746.9019874682549</v>
      </c>
      <c r="V13" s="7">
        <f t="shared" si="17"/>
        <v>747.6810521480769</v>
      </c>
      <c r="W13" s="7">
        <f t="shared" si="17"/>
        <v>747.68105214807701</v>
      </c>
      <c r="X13" s="7">
        <f t="shared" si="17"/>
        <v>747.6810521480769</v>
      </c>
      <c r="Y13" s="7">
        <f>Y10/(1+$F$12)^Y2</f>
        <v>748.44595201553841</v>
      </c>
      <c r="Z13" s="7">
        <f t="shared" si="17"/>
        <v>748.44595201553818</v>
      </c>
    </row>
    <row r="14" spans="1:26" x14ac:dyDescent="0.2">
      <c r="E14" s="1" t="s">
        <v>20</v>
      </c>
      <c r="F14" s="22">
        <v>0.05</v>
      </c>
    </row>
    <row r="15" spans="1:26" ht="20" customHeight="1" x14ac:dyDescent="0.2"/>
    <row r="16" spans="1:26" ht="20" customHeight="1" x14ac:dyDescent="0.2">
      <c r="B16" s="31" t="s">
        <v>9</v>
      </c>
      <c r="C16" s="31"/>
      <c r="D16" s="31"/>
      <c r="E16" s="31"/>
      <c r="F16" s="26" t="s">
        <v>26</v>
      </c>
    </row>
    <row r="17" spans="2:21" x14ac:dyDescent="0.2">
      <c r="B17" s="1" t="s">
        <v>10</v>
      </c>
      <c r="E17" s="8">
        <f>SUM(P13:Z13)</f>
        <v>7412.9263640763374</v>
      </c>
    </row>
    <row r="18" spans="2:21" x14ac:dyDescent="0.2">
      <c r="B18" s="1" t="s">
        <v>25</v>
      </c>
      <c r="E18" s="8">
        <f>Z13*(1+F14)/(F12-F14)</f>
        <v>15717.364992326302</v>
      </c>
    </row>
    <row r="19" spans="2:21" ht="16" x14ac:dyDescent="0.2">
      <c r="B19" s="3" t="s">
        <v>11</v>
      </c>
      <c r="E19" s="9">
        <f>E17+E18</f>
        <v>23130.291356402638</v>
      </c>
      <c r="H19" s="13"/>
      <c r="U19" s="14"/>
    </row>
    <row r="20" spans="2:21" x14ac:dyDescent="0.2">
      <c r="B20" s="1" t="s">
        <v>12</v>
      </c>
      <c r="E20" s="23">
        <f>E19*-0.1</f>
        <v>-2313.029135640264</v>
      </c>
    </row>
    <row r="21" spans="2:21" x14ac:dyDescent="0.2">
      <c r="B21" s="3" t="s">
        <v>13</v>
      </c>
      <c r="E21" s="9">
        <f>E19+E20</f>
        <v>20817.262220762375</v>
      </c>
      <c r="R21" s="15" t="s">
        <v>23</v>
      </c>
      <c r="S21" s="1" t="s">
        <v>24</v>
      </c>
    </row>
    <row r="22" spans="2:21" x14ac:dyDescent="0.2">
      <c r="B22" s="1" t="s">
        <v>18</v>
      </c>
      <c r="E22" s="8">
        <v>12.56</v>
      </c>
      <c r="H22" s="15" t="s">
        <v>4</v>
      </c>
      <c r="I22" s="1" t="s">
        <v>1</v>
      </c>
      <c r="R22" s="15" t="s">
        <v>19</v>
      </c>
      <c r="S22" s="1" t="s">
        <v>20</v>
      </c>
    </row>
    <row r="23" spans="2:21" x14ac:dyDescent="0.2">
      <c r="B23" s="3" t="s">
        <v>14</v>
      </c>
      <c r="E23" s="9">
        <f>E21/E22</f>
        <v>1657.4253360479597</v>
      </c>
      <c r="H23" s="15" t="s">
        <v>3</v>
      </c>
      <c r="I23" s="1" t="s">
        <v>2</v>
      </c>
      <c r="R23" s="15" t="s">
        <v>21</v>
      </c>
      <c r="S23" s="1" t="s">
        <v>22</v>
      </c>
    </row>
    <row r="24" spans="2:21" x14ac:dyDescent="0.2">
      <c r="B24" s="1" t="s">
        <v>17</v>
      </c>
      <c r="E24" s="8">
        <v>2175</v>
      </c>
    </row>
    <row r="25" spans="2:21" x14ac:dyDescent="0.2">
      <c r="B25" s="1" t="s">
        <v>29</v>
      </c>
      <c r="E25" s="24">
        <v>32.799999999999997</v>
      </c>
      <c r="H25" s="16"/>
    </row>
    <row r="26" spans="2:21" x14ac:dyDescent="0.2">
      <c r="B26" s="1" t="s">
        <v>28</v>
      </c>
      <c r="E26" s="25">
        <f>E23/E25</f>
        <v>50.531260245364628</v>
      </c>
    </row>
  </sheetData>
  <mergeCells count="4">
    <mergeCell ref="F1:O1"/>
    <mergeCell ref="A3:E3"/>
    <mergeCell ref="P1:Z1"/>
    <mergeCell ref="B16:E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0399</dc:creator>
  <cp:lastModifiedBy>0399</cp:lastModifiedBy>
  <dcterms:created xsi:type="dcterms:W3CDTF">2021-01-25T08:27:18Z</dcterms:created>
  <dcterms:modified xsi:type="dcterms:W3CDTF">2021-01-25T17:22:38Z</dcterms:modified>
</cp:coreProperties>
</file>